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أوثال\ميزانية\2024\الملفات الربعية\"/>
    </mc:Choice>
  </mc:AlternateContent>
  <xr:revisionPtr revIDLastSave="0" documentId="8_{76A7407E-CC40-43CA-B8E7-B9A4AFD38E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D266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D171" i="1" s="1"/>
  <c r="E169" i="1"/>
  <c r="D169" i="1" s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D150" i="1" s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H264" i="1"/>
  <c r="D264" i="1" s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5" i="4" l="1"/>
  <c r="H26" i="2"/>
  <c r="E26" i="4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E28" i="4" l="1"/>
  <c r="K9" i="8" s="1"/>
  <c r="C11" i="9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E30" i="4" l="1"/>
  <c r="P11" i="2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<sst xmlns="http://schemas.openxmlformats.org/spreadsheetml/2006/main" count="554" uniqueCount="447">
  <si>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</si>
  <si>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</si>
  <si>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</si>
  <si>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</si>
  <si>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</si>
  <si>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</si>
  <si>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</si>
  <si>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</si>
  <si>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</si>
  <si>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</si>
  <si>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</si>
  <si>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</si>
  <si>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</si>
  <si>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</si>
  <si>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</si>
  <si>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</si>
  <si>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</si>
  <si>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</si>
  <si>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</si>
  <si>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</si>
  <si>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</si>
  <si>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</si>
  <si>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</si>
  <si>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</si>
  <si>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</si>
  <si>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</si>
  <si>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</si>
  <si>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</si>
  <si>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</si>
  <si>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</si>
  <si>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</si>
  <si>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</si>
  <si>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</si>
  <si>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</si>
  <si>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</si>
  <si>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</si>
  <si>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</si>
  <si>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</si>
  <si>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</si>
  <si>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</si>
  <si>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</si>
  <si>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</si>
  <si>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</si>
  <si>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</si>
  <si>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</si>
  <si>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</si>
  <si>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</si>
  <si>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</si>
  <si>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</si>
  <si>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</si>
  <si>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</si>
  <si>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</si>
  <si>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</si>
  <si>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</si>
  <si>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</si>
  <si>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</si>
  <si>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</si>
  <si>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</si>
  <si>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</si>
  <si>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</si>
  <si>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</si>
  <si>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</si>
  <si>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</si>
  <si>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</si>
  <si>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</si>
  <si>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</si>
  <si>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</si>
  <si>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</si>
  <si>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</si>
  <si>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</si>
  <si>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</si>
  <si>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</si>
  <si>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</si>
  <si>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</si>
  <si>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</si>
  <si>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</si>
  <si>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</si>
  <si>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</si>
  <si>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</si>
  <si>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</si>
  <si>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</si>
  <si>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</si>
  <si>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</si>
  <si>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</si>
  <si>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</si>
  <si>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</si>
  <si>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</si>
  <si>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</si>
  <si>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</si>
  <si>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</si>
  <si>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</si>
  <si>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</si>
  <si>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</si>
  <si>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</si>
  <si>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</si>
  <si>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</si>
  <si>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</si>
  <si>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</si>
  <si>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</si>
  <si>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</si>
  <si>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</si>
  <si>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</si>
  <si>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</si>
  <si>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</si>
  <si>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</si>
  <si>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</si>
  <si>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</si>
  <si>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</si>
  <si>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</si>
  <si>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</si>
  <si>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</si>
  <si>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</si>
  <si>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</si>
  <si>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</si>
  <si>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</si>
  <si>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</si>
  <si>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</si>
  <si>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</si>
  <si>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</si>
  <si>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</si>
  <si>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</si>
  <si>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</si>
  <si>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</si>
  <si>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</si>
  <si>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</si>
  <si>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</si>
  <si>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</si>
  <si>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</si>
  <si>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</si>
  <si>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</si>
  <si>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</si>
  <si>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</si>
  <si>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</si>
  <si>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</si>
  <si>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</si>
  <si>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</si>
  <si>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</si>
  <si>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</si>
  <si>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</si>
  <si>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</si>
  <si>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</si>
  <si>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</si>
  <si>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</si>
  <si>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</si>
  <si>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</si>
  <si>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</si>
  <si>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</si>
  <si>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</si>
  <si>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</si>
  <si>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</si>
  <si>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</si>
  <si>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</si>
  <si>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</si>
  <si>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</si>
  <si>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</si>
  <si>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</si>
  <si>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</si>
  <si>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</si>
  <si>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</si>
  <si>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</si>
  <si>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</si>
  <si>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</si>
  <si>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</si>
  <si>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</si>
  <si>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</si>
  <si>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</si>
  <si>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</si>
  <si>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</si>
  <si>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</si>
  <si>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</si>
  <si>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</si>
  <si>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</si>
  <si>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</si>
  <si>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</si>
  <si>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</si>
  <si>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</si>
  <si>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</si>
  <si>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</si>
  <si>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</si>
  <si>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</si>
  <si>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</si>
  <si>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</si>
  <si>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</si>
  <si>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</si>
  <si>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</si>
  <si>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</si>
  <si>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</si>
  <si>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</si>
  <si>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</si>
  <si>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</si>
  <si>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</si>
  <si>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</si>
  <si>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</si>
  <si>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</si>
  <si>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</si>
  <si>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</si>
  <si>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</si>
  <si>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</si>
  <si>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</si>
  <si>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</si>
  <si>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</si>
  <si>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</si>
  <si>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</si>
  <si>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</si>
  <si>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</si>
  <si>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</si>
  <si>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</si>
  <si>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</si>
  <si>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</si>
  <si>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</si>
  <si>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</si>
  <si>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</si>
  <si>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</si>
  <si>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</si>
  <si>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</si>
  <si>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</si>
  <si>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</si>
  <si>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</si>
  <si>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</si>
  <si>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</si>
  <si>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</si>
  <si>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</si>
  <si>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</si>
  <si>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</si>
  <si>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</si>
  <si>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</si>
  <si>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</si>
  <si>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</si>
  <si>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</si>
  <si>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</si>
  <si>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</si>
  <si>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</si>
  <si>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</si>
  <si>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</si>
  <si>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</si>
  <si>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</si>
  <si>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</si>
  <si>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</si>
  <si>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</si>
  <si>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</si>
  <si>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</si>
  <si>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</si>
  <si>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</si>
  <si>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</si>
  <si>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</si>
  <si>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</si>
  <si>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</si>
  <si>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</si>
  <si>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</si>
  <si>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</si>
  <si>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</si>
  <si>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</si>
  <si>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</si>
  <si>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</si>
  <si>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</si>
  <si>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</si>
  <si>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</si>
  <si>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</si>
  <si>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</si>
  <si>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</si>
  <si>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</si>
  <si>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</si>
  <si>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</si>
  <si>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</si>
  <si>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</si>
  <si>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</si>
  <si>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</si>
  <si>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</si>
  <si>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</si>
  <si>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</si>
  <si>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</si>
  <si>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</si>
  <si>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</si>
  <si>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</si>
  <si>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</si>
  <si>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</si>
  <si>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</si>
  <si>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</si>
  <si>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</si>
  <si>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</si>
  <si>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</si>
  <si>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</si>
  <si>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</si>
  <si>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</si>
  <si>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</si>
  <si>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</si>
  <si>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</si>
  <si>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</si>
  <si>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</si>
  <si>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</si>
  <si>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</si>
  <si>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</si>
  <si>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</si>
  <si>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</si>
  <si>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</si>
  <si>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</si>
  <si>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</si>
  <si>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</si>
  <si>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</si>
  <si>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</si>
  <si>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</si>
  <si>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</si>
  <si>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</si>
  <si>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</si>
  <si>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</si>
  <si>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</si>
  <si>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</si>
  <si>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</si>
  <si>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</si>
  <si>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</si>
  <si>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</si>
  <si>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</si>
  <si>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</si>
  <si>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</si>
  <si>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</si>
  <si>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</si>
  <si>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</si>
  <si>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</si>
  <si>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</si>
  <si>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</si>
  <si>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</si>
  <si>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</si>
  <si>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</si>
  <si>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</si>
  <si>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</si>
  <si>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</si>
  <si>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</si>
  <si>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</si>
  <si>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</si>
  <si>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</si>
  <si>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</si>
  <si>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</si>
  <si>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</si>
  <si>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</si>
  <si>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</si>
  <si>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</si>
  <si>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</si>
  <si>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</si>
  <si>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</si>
  <si>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</si>
  <si>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</si>
  <si>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</si>
  <si>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</si>
  <si>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</si>
  <si>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</si>
  <si>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</si>
  <si>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</si>
  <si>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</si>
  <si>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</si>
  <si>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</si>
  <si>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</si>
  <si>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</si>
  <si>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</si>
  <si>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</si>
  <si>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</si>
  <si>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</si>
  <si>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</si>
  <si>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</si>
  <si>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</si>
  <si>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</si>
  <si>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</si>
  <si>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</si>
  <si>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</si>
  <si>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</si>
  <si>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</si>
  <si>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</si>
  <si>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</si>
  <si>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</si>
  <si>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</si>
  <si>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</si>
  <si>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</si>
  <si>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</si>
  <si>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</si>
  <si>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</si>
  <si>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</si>
  <si>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</si>
  <si>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</si>
  <si>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</si>
  <si>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</si>
  <si>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</si>
  <si>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</si>
  <si>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</si>
  <si>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</si>
  <si>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</si>
  <si>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</si>
  <si>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</si>
  <si>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</si>
  <si>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</si>
  <si>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</si>
  <si>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</si>
  <si>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</si>
  <si>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</si>
  <si>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</si>
  <si>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</si>
  <si>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</si>
  <si>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</si>
  <si>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</si>
  <si>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</si>
  <si>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</si>
  <si>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</si>
  <si>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</si>
  <si>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</si>
  <si>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</si>
  <si>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</si>
  <si>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</si>
  <si>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</si>
  <si>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</si>
  <si>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</si>
  <si>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</si>
  <si>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</si>
  <si>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</si>
  <si>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</si>
  <si>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</si>
  <si>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</si>
  <si>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</si>
  <si>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</si>
  <si>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</si>
  <si>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</si>
  <si>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</si>
  <si>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</si>
  <si>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</si>
  <si>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</si>
  <si>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</si>
  <si>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</si>
  <si>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</si>
  <si>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</si>
  <si>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</si>
  <si>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</si>
  <si>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</si>
  <si>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</si>
  <si>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</si>
  <si>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</si>
  <si>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</si>
  <si>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</si>
  <si>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</si>
  <si>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</si>
  <si>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</si>
  <si>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</si>
  <si>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</si>
  <si>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</si>
  <si>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</si>
  <si>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</si>
  <si>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</si>
  <si>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2024      الى 30 / 6 / 2024    </t>
  </si>
  <si>
    <t xml:space="preserve">تقرير بالأصول الثابتة بتاريخ 30 /  6 /   2024م </t>
  </si>
  <si>
    <t>تقرير بالإلتزامات وصافي اًلأصول بتاريخ 30 /  6 /    2024م</t>
  </si>
  <si>
    <t xml:space="preserve">تقرير إيرادات ومصروفات البرامج والأنشطة المقيدة للفترة من 1 /  4 / 2024م      الى  30 / 6 / 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</si>
</sst>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4D2D8A0A-FD7B-4964-BD9D-E52F24CFE7CC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جمعية التنمية الأهلية بأوثال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   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1164432.78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      ترخيص رقم 4257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1443/09/19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عيون الجواء - مركز أوثال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Arial"/>
              <a:ea typeface="+mn-ea"/>
              <a:cs typeface="+mn-cs"/>
            </a:rPr>
            <a:t>authalcom1414@gmail.com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555143993-0554158880</a:t>
          </a:r>
          <a:r>
            <a:rPr kumimoji="0" lang="ar-SA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J4" sqref="J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1164432.78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 x14ac:dyDescent="0.2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 x14ac:dyDescent="0.25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 x14ac:dyDescent="0.2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 x14ac:dyDescent="0.25"/>
    <row r="5" spans="2:14" ht="30.75" customHeight="1" thickTop="1" x14ac:dyDescent="0.2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 x14ac:dyDescent="0.3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7" workbookViewId="0">
      <selection activeCell="E18" sqref="E18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23.25" thickBot="1" x14ac:dyDescent="0.25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22.5" thickBot="1" x14ac:dyDescent="0.25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48">
        <v>4000</v>
      </c>
      <c r="I11" s="217"/>
      <c r="J11" s="219"/>
      <c r="K11" s="219"/>
      <c r="L11" s="219"/>
      <c r="N11" s="141">
        <f t="shared" si="0"/>
        <v>0</v>
      </c>
      <c r="O11" s="141">
        <f t="shared" si="1"/>
        <v>4000</v>
      </c>
      <c r="P11" s="141">
        <f t="shared" si="2"/>
        <v>4000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4000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4000</v>
      </c>
      <c r="P12" s="6">
        <f t="shared" si="2"/>
        <v>4000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1000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1000</v>
      </c>
      <c r="O14" s="141">
        <f t="shared" si="1"/>
        <v>0</v>
      </c>
      <c r="P14" s="141">
        <f t="shared" si="2"/>
        <v>1000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48">
        <v>2000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2000</v>
      </c>
      <c r="P18" s="141">
        <f t="shared" si="2"/>
        <v>2000</v>
      </c>
    </row>
    <row r="19" spans="2:16" ht="28.5" thickBot="1" x14ac:dyDescent="0.25">
      <c r="B19" s="7"/>
      <c r="C19" s="7" t="s">
        <v>83</v>
      </c>
      <c r="D19" s="152">
        <f>SUM(D14:D18)</f>
        <v>1000</v>
      </c>
      <c r="E19" s="152">
        <f t="shared" ref="E19:L19" si="4">SUM(E14:E18)</f>
        <v>2000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1000</v>
      </c>
      <c r="O19" s="6">
        <f t="shared" si="1"/>
        <v>2000</v>
      </c>
      <c r="P19" s="6">
        <f t="shared" si="2"/>
        <v>3000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1000</v>
      </c>
      <c r="E26" s="153">
        <f t="shared" ref="E26:L26" si="6">E12+E19+E25</f>
        <v>2000</v>
      </c>
      <c r="F26" s="153">
        <f t="shared" si="6"/>
        <v>0</v>
      </c>
      <c r="G26" s="153">
        <f t="shared" si="6"/>
        <v>0</v>
      </c>
      <c r="H26" s="153">
        <f t="shared" si="6"/>
        <v>4000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1000</v>
      </c>
      <c r="O26" s="9">
        <f t="shared" si="1"/>
        <v>6000</v>
      </c>
      <c r="P26" s="9">
        <f t="shared" si="2"/>
        <v>7000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113272.57</v>
      </c>
      <c r="E5" s="223">
        <f>E6</f>
        <v>15970.63</v>
      </c>
      <c r="F5" s="224">
        <f>F210</f>
        <v>97301.94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15970.63</v>
      </c>
      <c r="E6" s="226">
        <f>E7+E38+E134+E190</f>
        <v>15970.63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41102024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41202401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4120240101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41202402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4120240201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4120240202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4120240203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4120240204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4120240205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4120240206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41202403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4120240301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4120240302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4120240303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4120240304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4120240305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4120240306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41202404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4120240401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4120240402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4120240403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4120240404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4120240405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41202405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4120240501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41202406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4120240601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41202407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4120240701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41202408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4120240801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41202409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4120240901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41202410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4120241001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41202411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4120241001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41202412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4120241201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15970.63</v>
      </c>
      <c r="E134" s="226">
        <f>SUM(E135,E137,E144,E150,E155,E157,E159,E161,E163,E165,E167,E169,E171,E183)</f>
        <v>15970.63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14388.5</v>
      </c>
      <c r="E137" s="226">
        <f>SUM(E138:E143)</f>
        <v>14388.5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14388.5</v>
      </c>
      <c r="E139" s="226">
        <v>14388.5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370.88</v>
      </c>
      <c r="E155" s="226">
        <f>E156</f>
        <v>370.88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370.88</v>
      </c>
      <c r="E156" s="226">
        <v>370.88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70</v>
      </c>
      <c r="E163" s="226">
        <f>E164</f>
        <v>70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70</v>
      </c>
      <c r="E164" s="226">
        <v>70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595</v>
      </c>
      <c r="E169" s="226">
        <f>E170</f>
        <v>595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595</v>
      </c>
      <c r="E170" s="226">
        <v>595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546.25</v>
      </c>
      <c r="E171" s="226">
        <f>SUM(E172:E182)</f>
        <v>546.25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546.25</v>
      </c>
      <c r="E172" s="226">
        <v>546.25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97301.94</v>
      </c>
      <c r="E210" s="228"/>
      <c r="F210" s="227">
        <f>SUM(F211,F249)</f>
        <v>97301.94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97301.94</v>
      </c>
      <c r="E211" s="232"/>
      <c r="F211" s="227">
        <f>SUM(F212,F214,F223,F232,F238)</f>
        <v>97301.94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97301.94</v>
      </c>
      <c r="E238" s="232"/>
      <c r="F238" s="227">
        <f>SUM(F239:F248)</f>
        <v>97301.94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29077.439999999999</v>
      </c>
      <c r="E240" s="232"/>
      <c r="F240" s="227">
        <v>29077.439999999999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68224.5</v>
      </c>
      <c r="E244" s="232"/>
      <c r="F244" s="227">
        <v>68224.5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42202401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113272.57</v>
      </c>
      <c r="E293" s="243">
        <f>E5</f>
        <v>15970.63</v>
      </c>
      <c r="F293" s="243">
        <f>F210</f>
        <v>97301.94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8" workbookViewId="0">
      <selection activeCell="D7" sqref="D7"/>
    </sheetView>
  </sheetViews>
  <sheetFormatPr defaultRowHeight="14.25" x14ac:dyDescent="0.2"/>
  <cols>
    <col min="3" max="3" width="44.375" customWidth="1"/>
    <col min="4" max="4" width="12.25" customWidth="1"/>
    <col min="5" max="5" width="12.625" customWidth="1"/>
    <col min="6" max="6" width="17.625" customWidth="1"/>
  </cols>
  <sheetData>
    <row r="2" spans="2:6" ht="20.25" x14ac:dyDescent="0.3">
      <c r="B2" s="288" t="s">
        <v>444</v>
      </c>
      <c r="C2" s="288"/>
      <c r="D2" s="288"/>
      <c r="E2" s="288"/>
      <c r="F2" s="288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5">
        <v>147284.56</v>
      </c>
      <c r="E7" s="245">
        <v>237586.5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147284.56</v>
      </c>
      <c r="E15" s="161">
        <f>SUM(E7:E14)</f>
        <v>237586.5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1651690</v>
      </c>
      <c r="E17" s="246">
        <v>1651690</v>
      </c>
      <c r="F17" s="160"/>
    </row>
    <row r="18" spans="2:6" ht="21" customHeight="1" x14ac:dyDescent="0.2">
      <c r="B18" s="207">
        <v>122</v>
      </c>
      <c r="C18" s="208" t="s">
        <v>54</v>
      </c>
      <c r="D18" s="246">
        <v>10925</v>
      </c>
      <c r="E18" s="246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1662615</v>
      </c>
      <c r="E22" s="161">
        <f>SUM(E17:E21)</f>
        <v>1662615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6" t="s">
        <v>425</v>
      </c>
      <c r="C33" s="287"/>
      <c r="D33" s="166">
        <f>D15+D22+D31</f>
        <v>1809899.56</v>
      </c>
      <c r="E33" s="166">
        <f>E15+E22+E31</f>
        <v>1900201.5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9" zoomScale="96" zoomScaleNormal="96" workbookViewId="0">
      <selection activeCell="F25" sqref="F25:F26"/>
    </sheetView>
  </sheetViews>
  <sheetFormatPr defaultRowHeight="14.25" x14ac:dyDescent="0.2"/>
  <cols>
    <col min="3" max="3" width="8.125" bestFit="1" customWidth="1"/>
    <col min="4" max="4" width="33.375" customWidth="1"/>
    <col min="5" max="5" width="13.625" customWidth="1"/>
    <col min="6" max="6" width="14.125" customWidth="1"/>
    <col min="7" max="7" width="23.375" customWidth="1"/>
  </cols>
  <sheetData>
    <row r="2" spans="3:7" ht="20.25" x14ac:dyDescent="0.3">
      <c r="C2" s="288" t="s">
        <v>445</v>
      </c>
      <c r="D2" s="288"/>
      <c r="E2" s="288"/>
      <c r="F2" s="288"/>
      <c r="G2" s="288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247">
        <v>50000</v>
      </c>
      <c r="F9" s="247">
        <v>50000</v>
      </c>
      <c r="G9" s="160"/>
    </row>
    <row r="10" spans="3:7" ht="15.75" x14ac:dyDescent="0.2">
      <c r="C10" s="104">
        <v>214</v>
      </c>
      <c r="D10" s="33" t="s">
        <v>69</v>
      </c>
      <c r="E10" s="247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50000</v>
      </c>
      <c r="F13" s="161">
        <f>SUM(F7:F12)</f>
        <v>50000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50">
        <f>F19+'تقرير المصروفات '!E134</f>
        <v>595466.78</v>
      </c>
      <c r="F19" s="211">
        <v>579496.15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595466.78</v>
      </c>
      <c r="F22" s="161">
        <f>SUM(F15:F21)</f>
        <v>579496.15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238071.26999999996</v>
      </c>
      <c r="F25" s="204">
        <v>331373.20999999996</v>
      </c>
      <c r="G25" s="160"/>
    </row>
    <row r="26" spans="3:7" ht="15.75" x14ac:dyDescent="0.2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926361.51</v>
      </c>
      <c r="F26" s="204">
        <v>939332.14</v>
      </c>
      <c r="G26" s="160"/>
    </row>
    <row r="27" spans="3:7" ht="16.5" thickBot="1" x14ac:dyDescent="0.25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1164432.78</v>
      </c>
      <c r="F28" s="164">
        <f>SUM(F25:F27)</f>
        <v>1270705.3500000001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6" t="s">
        <v>433</v>
      </c>
      <c r="D30" s="287"/>
      <c r="E30" s="166">
        <f>E13+E22+E28</f>
        <v>1809899.56</v>
      </c>
      <c r="F30" s="166">
        <f>F13+F22+F28</f>
        <v>1900201.5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9" t="s">
        <v>176</v>
      </c>
      <c r="C3" s="289"/>
      <c r="D3" s="289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97301.94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-97301.94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29077.439999999999</v>
      </c>
      <c r="E34" s="117"/>
      <c r="F34" s="124">
        <v>31105002</v>
      </c>
      <c r="G34" s="125" t="s">
        <v>146</v>
      </c>
      <c r="H34" s="175"/>
      <c r="J34" s="140">
        <f t="shared" si="0"/>
        <v>-29077.439999999999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68224.5</v>
      </c>
      <c r="E38" s="117"/>
      <c r="F38" s="124">
        <v>31105006</v>
      </c>
      <c r="G38" s="125" t="s">
        <v>154</v>
      </c>
      <c r="H38" s="175"/>
      <c r="J38" s="140">
        <f t="shared" si="0"/>
        <v>-68224.5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4000</v>
      </c>
      <c r="J43" s="140">
        <f t="shared" si="0"/>
        <v>4000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97301.94</v>
      </c>
      <c r="E48" s="119"/>
      <c r="F48" s="128"/>
      <c r="G48" s="50" t="s">
        <v>42</v>
      </c>
      <c r="H48" s="177">
        <f>H7+H8+H17+H26+H32+H43</f>
        <v>4000</v>
      </c>
      <c r="J48" s="51">
        <f>H48-D48</f>
        <v>-93301.94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331373.20999999996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238071.26999999996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2025-03-30T20:52:21Z</dcterms:modified>
</cp:coreProperties>
</file>